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ОЕКТ 2" sheetId="1" state="visible" r:id="rId1"/>
    <sheet name="Расчет ЗП 2025-2027" sheetId="2" state="visible" r:id="rId2"/>
    <sheet name="Коэффициент" sheetId="3" state="visible" r:id="rId3"/>
  </sheets>
  <definedNames>
    <definedName name="Print_Titles" localSheetId="0">'ПРОЕКТ 2'!$22:$24</definedName>
    <definedName name="_xlnm.Print_Area" localSheetId="0">'ПРОЕКТ 2'!$A$1:$H$27</definedName>
    <definedName name="_xlnm.Print_Area" localSheetId="1">'Расчет ЗП 2025-2027'!$A$1:$D$35</definedName>
    <definedName name="_xlnm.Print_Area" localSheetId="2">Коэффициент!$A$1:$E$17</definedName>
  </definedNames>
  <calcPr/>
</workbook>
</file>

<file path=xl/sharedStrings.xml><?xml version="1.0" encoding="utf-8"?>
<sst xmlns="http://schemas.openxmlformats.org/spreadsheetml/2006/main" count="89" uniqueCount="89">
  <si>
    <t>"СОГЛАСОВАНО"</t>
  </si>
  <si>
    <t xml:space="preserve">Заместитель главы Белоярского района, председатель Комитета по финансам и налоговой политике администрации Белоярского района</t>
  </si>
  <si>
    <t xml:space="preserve">И.А. Плохих</t>
  </si>
  <si>
    <t xml:space="preserve">Расчет и распределение иных межбюджетных трансфертов, передаваемых с уровня Белоярского района на уровень поселений, на исполнение полномочий по решению вопросов местного значения Белоярского района в рамках соглашений  на 2026 год  и плановый период 2027-2028 годов</t>
  </si>
  <si>
    <r>
      <t xml:space="preserve">1. Расчет  иных межбюджетных трансфертов, передаваемых с уровня Белоярского района на уровень поселений, на исполнение полномочий по решению вопросов местного значения Белоярского района в рамках соглашений</t>
    </r>
    <r>
      <rPr>
        <sz val="14"/>
        <color theme="1"/>
        <rFont val="Times New Roman"/>
      </rPr>
      <t xml:space="preserve">, утвержденных решением Думы Белоярского района от  26 января 2023 года № 4 "О передаче органам местного самоуправления городского поселения Белоярский осуществления части полномочий органов местного самоуправления Белоярского района по решению вопросов местного значения".
</t>
    </r>
  </si>
  <si>
    <t xml:space="preserve">Порядок и условия предоставления межбюджетных трансфертов в Белоярском районе утверждены решением Думы Белоярского района от 13 февраля 2020 года № 5 "Об утверждении правил предоставления межбюджетных трансфертов из бюджета Белоярского района бюджетам городского и сельских поселений в границах Белоярского района" </t>
  </si>
  <si>
    <t xml:space="preserve">Численность населения в городском поселении от            20 000,0 человек до                 30 000,0 человек</t>
  </si>
  <si>
    <t xml:space="preserve">Расчет оплаты труда согласно оклада, установленного постановлением Правительства от 23.08.2019 года            № 278-П "О нормативах формирования расходов на оплату труда депутатов выборных должностных лиц местного самоуправления, осуществляющих свои полномочия на постоянной основе, и муниципальных служащих в ХМАО -Югре (обеспечивающего специалиста ), согласно таблицы 1</t>
  </si>
  <si>
    <t xml:space="preserve">Коэффициент для определения размера оплаты труда, устанавливаемый в зависимости от вида и численности постоянного населения муниципального образования</t>
  </si>
  <si>
    <t xml:space="preserve">Размер оплаты труда с учетом коэффициента, устанавливаемого в зависимости от численности</t>
  </si>
  <si>
    <t xml:space="preserve">городское поселение Белоярский</t>
  </si>
  <si>
    <t xml:space="preserve">с/п Полноват</t>
  </si>
  <si>
    <t xml:space="preserve">Коэффициент для определения размера оплаты труда, устанавливаемый в зависимости от вида и численности постоянного населения муниципального образования, согласно таблица 2</t>
  </si>
  <si>
    <t xml:space="preserve">Расходы на оплату труда после доведения коэффициентами </t>
  </si>
  <si>
    <t xml:space="preserve">Начисления на выплаты по оплате труда (в размере 30,2%)</t>
  </si>
  <si>
    <t xml:space="preserve">Всего расходов на оплату труда</t>
  </si>
  <si>
    <t xml:space="preserve">Материальные затраты на обеспечение деятельности одного муниципального служащего, исчисляемые в размере 25 %  от расходов на оплату труда и начислений на выплаты по оплате труда</t>
  </si>
  <si>
    <t xml:space="preserve">Всего расходов на администрирование передаваемых полномочий с уровня                      Белоярского района</t>
  </si>
  <si>
    <t xml:space="preserve">4. Распределение иных межбюджетных трансфертов, передаваемых с уровня Белоярского района на уровень поселений, на исполнение полномочий по решению вопросов местного значения Белоярского района в рамках соглашений</t>
  </si>
  <si>
    <t xml:space="preserve">№ п/п</t>
  </si>
  <si>
    <t xml:space="preserve">Наименование поселения</t>
  </si>
  <si>
    <t xml:space="preserve">Численность постоянного населения в поселении, человек</t>
  </si>
  <si>
    <r>
      <rPr>
        <b/>
        <sz val="12"/>
        <color theme="1"/>
        <rFont val="Times New Roman"/>
      </rPr>
      <t xml:space="preserve">Планируемый объем финансовых затрат</t>
    </r>
    <r>
      <rPr>
        <sz val="12"/>
        <color theme="1"/>
        <rFont val="Times New Roman"/>
      </rPr>
      <t xml:space="preserve"> на осуществление экологического просвещения, в том числе информирование населения о законодательстве в области охраны окружающей среды и законодательстве в области экологической безопасности</t>
    </r>
  </si>
  <si>
    <t xml:space="preserve">ИТОГО  НА НЕПОСРЕДСТ-ВЕННУЮ РЕАЛИЗАЦИЮ ПОЛНОМОЧИЙ</t>
  </si>
  <si>
    <t xml:space="preserve">ИТОГО ПЛАНИРУЕМЫЙ ОБЪЕМ СРЕДСТВ НА АДМИНИСТРИ-РОВАНИЕ</t>
  </si>
  <si>
    <t xml:space="preserve">ВСЕГО (сумма гр.7 и гр.8)</t>
  </si>
  <si>
    <r>
      <t xml:space="preserve">городское поселение </t>
    </r>
    <r>
      <rPr>
        <b/>
        <sz val="12"/>
        <color theme="1"/>
        <rFont val="Times New Roman"/>
      </rPr>
      <t>Белоярский</t>
    </r>
  </si>
  <si>
    <t>Всего</t>
  </si>
  <si>
    <t xml:space="preserve">Таблица 1</t>
  </si>
  <si>
    <t xml:space="preserve">Формирование фонда оплаты труда лиц, занимающих должности муниципальной службы </t>
  </si>
  <si>
    <t xml:space="preserve">       Постановление Правительства ХМАО-Югры от 23 августа 2019 года № 278-П              "О нормативах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и муниципальных служащих в ХМАО - Югре"</t>
  </si>
  <si>
    <t>№/п/п</t>
  </si>
  <si>
    <t xml:space="preserve">Наименование показателей</t>
  </si>
  <si>
    <t xml:space="preserve">схема расчета</t>
  </si>
  <si>
    <t xml:space="preserve">младшая / обеспечивающий специалист </t>
  </si>
  <si>
    <t xml:space="preserve">Расчет суммы средств, направляемых для выплаты должностных окладов:</t>
  </si>
  <si>
    <t xml:space="preserve">сумма должностных окладов</t>
  </si>
  <si>
    <t xml:space="preserve">сумма должностных окладов за год</t>
  </si>
  <si>
    <t xml:space="preserve">п.1*12 м/ц</t>
  </si>
  <si>
    <t xml:space="preserve">Расчет суммы средств, направленных для выплаты должностных окладов, предусматриваются следующие средства для выплаты:</t>
  </si>
  <si>
    <t xml:space="preserve">ежемесячная надбавка к должностному окладу за классный чин в размере 7 должностных окладов</t>
  </si>
  <si>
    <t xml:space="preserve">п.1*7  ДО</t>
  </si>
  <si>
    <t xml:space="preserve">ежемесячная надбавка к должностному окладу за выслугу лет - в размере 3-х должностных окладов</t>
  </si>
  <si>
    <t xml:space="preserve">п. 1 * 3 ДО</t>
  </si>
  <si>
    <t xml:space="preserve">ежемесячная надбавка к должностному окладу за особые условия муниципальной службы в размере 14 должностных окладов</t>
  </si>
  <si>
    <t xml:space="preserve">п. 1 *14 ДО</t>
  </si>
  <si>
    <t xml:space="preserve">премии за выполнение особо важных и сложных заданий,  в размере должностных окладов месячного содержания</t>
  </si>
  <si>
    <t xml:space="preserve">п.1 * 9 ДО; 5 ДО</t>
  </si>
  <si>
    <t xml:space="preserve">ежемесячное денежное поощрение в размере 13 должностных окладов</t>
  </si>
  <si>
    <t xml:space="preserve">п. 1 *13 ДО</t>
  </si>
  <si>
    <t xml:space="preserve">сумм данных по пунктам 2-7 включительно</t>
  </si>
  <si>
    <t xml:space="preserve">Расчет средств на выплату:</t>
  </si>
  <si>
    <t xml:space="preserve">Районного коэффициента</t>
  </si>
  <si>
    <t xml:space="preserve">п.9 * 70%</t>
  </si>
  <si>
    <t xml:space="preserve">на выплату ежемесячной процентной надбавки за работу в районах Крайнего Севера и приравненных к ним местностях</t>
  </si>
  <si>
    <t xml:space="preserve">п. 9 * 80%</t>
  </si>
  <si>
    <t xml:space="preserve">итого на год</t>
  </si>
  <si>
    <t xml:space="preserve">п.8 + п. 9 + п.10</t>
  </si>
  <si>
    <t xml:space="preserve">итого на месяц</t>
  </si>
  <si>
    <t xml:space="preserve">п. 11 / 12 м/ц</t>
  </si>
  <si>
    <t xml:space="preserve">для расчёта ежегодного оплачиваемого отпуска в размере 1 месячного фонда оплаты труда </t>
  </si>
  <si>
    <t>п.12</t>
  </si>
  <si>
    <t xml:space="preserve">единовременная выплата при предоставлении ежегодного оплачиваемого отпуска и материальной помощи </t>
  </si>
  <si>
    <t>п.1*4,5*п.9*п10</t>
  </si>
  <si>
    <t xml:space="preserve">Всего ФОТ на ГОД (на 1 штатную единицу) исходя из расчета по                 278-п</t>
  </si>
  <si>
    <t xml:space="preserve">п. 11 + п. 13 + п. 14 + п.16</t>
  </si>
  <si>
    <t xml:space="preserve">Всего ФОТ на год с учетом выплат за исполнение полномочий поселений</t>
  </si>
  <si>
    <t>п.17+п.18</t>
  </si>
  <si>
    <t xml:space="preserve">среднемесячная оплата труда</t>
  </si>
  <si>
    <t xml:space="preserve">п. 19 / 12 м/ц</t>
  </si>
  <si>
    <t xml:space="preserve">Количество штатных единиц</t>
  </si>
  <si>
    <t xml:space="preserve">Всего ФОТ на ГОД</t>
  </si>
  <si>
    <t xml:space="preserve">п.19 * п.21</t>
  </si>
  <si>
    <t xml:space="preserve">Начисления на оплату труда КОСГУ 213 (в размере 30,2%)</t>
  </si>
  <si>
    <t xml:space="preserve">Всего расходов </t>
  </si>
  <si>
    <t xml:space="preserve">Таблица 2</t>
  </si>
  <si>
    <t xml:space="preserve">= 1+(удельный вес населения в населенных пунктах с численностью менее 500 человек)</t>
  </si>
  <si>
    <t xml:space="preserve">муниципальное образование</t>
  </si>
  <si>
    <t xml:space="preserve">численность населения (тыс.чел.)</t>
  </si>
  <si>
    <t xml:space="preserve">удельный вес населения в нас. пунктах с числен. менее 500 чел.</t>
  </si>
  <si>
    <t xml:space="preserve">коэффициент дисперсности расселения</t>
  </si>
  <si>
    <t xml:space="preserve">гп Белоярский</t>
  </si>
  <si>
    <t xml:space="preserve">сп Верхнеказымский</t>
  </si>
  <si>
    <t xml:space="preserve">сп Казым</t>
  </si>
  <si>
    <t xml:space="preserve">в том числе населенные пункты в составе</t>
  </si>
  <si>
    <t xml:space="preserve">сп Лыхма</t>
  </si>
  <si>
    <t xml:space="preserve">сп Полноват</t>
  </si>
  <si>
    <t xml:space="preserve">сп Сорум</t>
  </si>
  <si>
    <t xml:space="preserve">сп Сосновка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</si>
</sst>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0">
    <numFmt numFmtId="160" formatCode="_-* #,##0.00_р_._-;\-* #,##0.00_р_._-;_-* &quot;-&quot;??_р_._-;_-@_-"/>
    <numFmt numFmtId="161" formatCode="#,##0.00_ ;\-#,##0.00\ "/>
    <numFmt numFmtId="162" formatCode="0.0"/>
    <numFmt numFmtId="163" formatCode="_-* #,##0_р_._-;\-* #,##0_р_._-;_-* &quot;-&quot;??_р_._-;_-@_-"/>
    <numFmt numFmtId="164" formatCode="#,##0.0"/>
    <numFmt numFmtId="165" formatCode="_-* #,##0.0_р_._-;\-* #,##0.0_р_._-;_-* &quot;-&quot;??_р_._-;_-@_-"/>
    <numFmt numFmtId="166" formatCode="#,##0_ ;\-#,##0\ "/>
    <numFmt numFmtId="167" formatCode="_-* #,##0.00_р_._-;\-* #,##0.00_р_._-;_-* &quot;-&quot;?_р_._-;_-@_-"/>
    <numFmt numFmtId="168" formatCode="_-* #\ ##0_р_._-;\-* #\ ##0_р_._-;_-* \-_р_._-;_-@_-"/>
    <numFmt numFmtId="169" formatCode="#,##0.000"/>
  </numFmts>
  <fonts count="37">
    <font>
      <sz val="11.000000"/>
      <color theme="1"/>
      <name val="Calibri"/>
      <scheme val="minor"/>
    </font>
    <font>
      <b/>
      <sz val="18.000000"/>
      <color theme="1"/>
      <name val="Times New Roman"/>
    </font>
    <font>
      <b/>
      <sz val="14.000000"/>
      <color theme="1"/>
      <name val="Times New Roman"/>
    </font>
    <font>
      <sz val="18.000000"/>
      <color theme="1"/>
      <name val="Times New Roman"/>
    </font>
    <font>
      <sz val="14.000000"/>
      <color theme="1"/>
      <name val="Times New Roman"/>
    </font>
    <font>
      <sz val="14.000000"/>
      <color theme="1"/>
      <name val="Calibri"/>
      <scheme val="minor"/>
    </font>
    <font>
      <b/>
      <sz val="14.000000"/>
      <name val="Times New Roman"/>
    </font>
    <font>
      <b/>
      <sz val="16.000000"/>
      <color theme="1"/>
      <name val="Times New Roman"/>
    </font>
    <font>
      <b/>
      <u/>
      <sz val="14.000000"/>
      <color theme="1"/>
      <name val="Times New Roman"/>
    </font>
    <font>
      <sz val="16.000000"/>
      <color theme="1"/>
      <name val="Times New Roman"/>
    </font>
    <font>
      <b/>
      <u/>
      <sz val="16.000000"/>
      <color theme="1"/>
      <name val="Times New Roman"/>
    </font>
    <font>
      <u/>
      <sz val="12.000000"/>
      <color theme="1"/>
      <name val="Times New Roman"/>
    </font>
    <font>
      <sz val="12.000000"/>
      <color theme="1"/>
      <name val="Times New Roman"/>
    </font>
    <font>
      <sz val="12.000000"/>
      <color theme="1"/>
      <name val="Calibri"/>
      <scheme val="minor"/>
    </font>
    <font>
      <sz val="12.000000"/>
      <color theme="0"/>
      <name val="Times New Roman"/>
    </font>
    <font>
      <b/>
      <sz val="12.000000"/>
      <color theme="1"/>
      <name val="Times New Roman"/>
    </font>
    <font>
      <b/>
      <sz val="12.000000"/>
      <color theme="0"/>
      <name val="Times New Roman"/>
    </font>
    <font>
      <b/>
      <u/>
      <sz val="12.000000"/>
      <color theme="1"/>
      <name val="Times New Roman"/>
    </font>
    <font>
      <sz val="18.000000"/>
      <color indexed="2"/>
      <name val="Calibri"/>
      <scheme val="minor"/>
    </font>
    <font>
      <sz val="11.000000"/>
      <color theme="1"/>
      <name val="Times New Roman"/>
    </font>
    <font>
      <sz val="11.000000"/>
      <name val="Times New Roman"/>
    </font>
    <font>
      <b/>
      <sz val="10.000000"/>
      <name val="Times New Roman"/>
    </font>
    <font>
      <b/>
      <sz val="10.000000"/>
      <name val="Arial Cyr"/>
    </font>
    <font>
      <b/>
      <sz val="11.000000"/>
      <name val="Times New Roman"/>
    </font>
    <font>
      <sz val="10.000000"/>
      <name val="Times New Roman"/>
    </font>
    <font>
      <sz val="11.000000"/>
      <color indexed="64"/>
      <name val="Times New Roman"/>
    </font>
    <font>
      <strike/>
      <sz val="10.000000"/>
      <name val="Times New Roman"/>
    </font>
    <font>
      <strike/>
      <sz val="11.000000"/>
      <name val="Times New Roman"/>
    </font>
    <font>
      <b/>
      <sz val="10.000000"/>
      <color indexed="64"/>
      <name val="Times New Roman"/>
    </font>
    <font>
      <b/>
      <sz val="11.000000"/>
      <color indexed="64"/>
      <name val="Times New Roman"/>
    </font>
    <font>
      <sz val="10.000000"/>
      <color indexed="64"/>
      <name val="Times New Roman"/>
    </font>
    <font>
      <b/>
      <sz val="11.000000"/>
      <color theme="1"/>
      <name val="Times New Roman"/>
    </font>
    <font>
      <b/>
      <sz val="10.000000"/>
      <color theme="1"/>
      <name val="Arial Cyr"/>
    </font>
    <font>
      <sz val="10.000000"/>
      <color theme="1"/>
      <name val="Arial Cyr"/>
    </font>
    <font>
      <i/>
      <sz val="10.000000"/>
      <color theme="1"/>
      <name val="Arial Cyr"/>
    </font>
    <font>
      <i/>
      <sz val="10.000000"/>
      <name val="Arial Cyr"/>
    </font>
    <font>
      <sz val="10.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65"/>
        <bgColor indexed="26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indexed="5"/>
        <bgColor indexed="5"/>
      </patternFill>
    </fill>
  </fills>
  <borders count="11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2">
    <xf fontId="0" fillId="0" borderId="0" numFmtId="0" applyNumberFormat="1" applyFont="1" applyFill="1" applyBorder="1"/>
    <xf fontId="0" fillId="0" borderId="0" numFmtId="160" applyNumberFormat="1" applyFont="0" applyFill="0" applyBorder="0" applyProtection="0"/>
  </cellStyleXfs>
  <cellXfs count="156">
    <xf fontId="0" fillId="0" borderId="0" numFmtId="0" xfId="0"/>
    <xf fontId="1" fillId="0" borderId="0" numFmtId="0" xfId="0" applyFont="1" applyAlignment="1">
      <alignment horizontal="center"/>
    </xf>
    <xf fontId="2" fillId="0" borderId="0" numFmtId="0" xfId="0" applyFont="1" applyAlignment="1">
      <alignment horizontal="center"/>
    </xf>
    <xf fontId="3" fillId="0" borderId="0" numFmtId="0" xfId="0" applyFont="1" applyAlignment="1">
      <alignment horizontal="center" vertical="top" wrapText="1"/>
    </xf>
    <xf fontId="4" fillId="0" borderId="0" numFmtId="0" xfId="0" applyFont="1" applyAlignment="1">
      <alignment horizontal="center" vertical="top" wrapText="1"/>
    </xf>
    <xf fontId="3" fillId="0" borderId="0" numFmtId="0" xfId="0" applyFont="1"/>
    <xf fontId="4" fillId="0" borderId="1" numFmtId="0" xfId="0" applyFont="1" applyBorder="1"/>
    <xf fontId="4" fillId="0" borderId="0" numFmtId="0" xfId="0" applyFont="1"/>
    <xf fontId="0" fillId="0" borderId="0" numFmtId="0" xfId="0"/>
    <xf fontId="5" fillId="0" borderId="0" numFmtId="0" xfId="0" applyFont="1"/>
    <xf fontId="6" fillId="0" borderId="0" numFmtId="0" xfId="0" applyFont="1" applyAlignment="1">
      <alignment horizontal="center" shrinkToFit="1" vertical="top" wrapText="1"/>
    </xf>
    <xf fontId="7" fillId="0" borderId="0" numFmtId="0" xfId="0" applyFont="1" applyAlignment="1">
      <alignment horizontal="center" shrinkToFit="1" vertical="top" wrapText="1"/>
    </xf>
    <xf fontId="8" fillId="0" borderId="0" numFmtId="0" xfId="0" applyFont="1" applyAlignment="1">
      <alignment horizontal="justify" vertical="top" wrapText="1"/>
    </xf>
    <xf fontId="0" fillId="2" borderId="0" numFmtId="0" xfId="0" applyFill="1"/>
    <xf fontId="9" fillId="2" borderId="0" numFmtId="0" xfId="0" applyFont="1" applyFill="1" applyAlignment="1">
      <alignment horizontal="left" vertical="top" wrapText="1"/>
    </xf>
    <xf fontId="10" fillId="0" borderId="0" numFmtId="0" xfId="0" applyFont="1" applyAlignment="1">
      <alignment horizontal="left" vertical="top" wrapText="1"/>
    </xf>
    <xf fontId="11" fillId="0" borderId="2" numFmtId="0" xfId="0" applyFont="1" applyBorder="1" applyAlignment="1">
      <alignment horizontal="center" wrapText="1"/>
    </xf>
    <xf fontId="11" fillId="0" borderId="3" numFmtId="0" xfId="0" applyFont="1" applyBorder="1" applyAlignment="1">
      <alignment horizontal="center" wrapText="1"/>
    </xf>
    <xf fontId="11" fillId="0" borderId="4" numFmtId="0" xfId="0" applyFont="1" applyBorder="1" applyAlignment="1">
      <alignment horizontal="center" wrapText="1"/>
    </xf>
    <xf fontId="12" fillId="0" borderId="5" numFmtId="0" xfId="0" applyFont="1" applyBorder="1" applyAlignment="1">
      <alignment horizontal="center" vertical="center" wrapText="1"/>
    </xf>
    <xf fontId="11" fillId="0" borderId="5" numFmtId="0" xfId="0" applyFont="1" applyBorder="1" applyAlignment="1">
      <alignment horizontal="left" wrapText="1"/>
    </xf>
    <xf fontId="12" fillId="0" borderId="5" numFmtId="0" xfId="0" applyFont="1" applyBorder="1" applyAlignment="1">
      <alignment horizontal="left" vertical="top" wrapText="1"/>
    </xf>
    <xf fontId="12" fillId="0" borderId="5" numFmtId="161" xfId="0" applyNumberFormat="1" applyFont="1" applyBorder="1" applyAlignment="1">
      <alignment horizontal="center" vertical="center" wrapText="1"/>
    </xf>
    <xf fontId="12" fillId="0" borderId="5" numFmtId="162" xfId="0" applyNumberFormat="1" applyFont="1" applyBorder="1" applyAlignment="1">
      <alignment horizontal="center" vertical="center" wrapText="1"/>
    </xf>
    <xf fontId="12" fillId="0" borderId="5" numFmtId="163" xfId="0" applyNumberFormat="1" applyFont="1" applyBorder="1" applyAlignment="1">
      <alignment horizontal="center" vertical="center" wrapText="1"/>
    </xf>
    <xf fontId="13" fillId="0" borderId="5" numFmtId="0" xfId="0" applyFont="1" applyBorder="1"/>
    <xf fontId="12" fillId="0" borderId="5" numFmtId="160" xfId="0" applyNumberFormat="1" applyFont="1" applyBorder="1" applyAlignment="1">
      <alignment horizontal="left" vertical="center" wrapText="1"/>
    </xf>
    <xf fontId="12" fillId="0" borderId="5" numFmtId="160" xfId="0" applyNumberFormat="1" applyFont="1" applyBorder="1" applyAlignment="1">
      <alignment horizontal="center" vertical="center" wrapText="1"/>
    </xf>
    <xf fontId="14" fillId="0" borderId="5" numFmtId="0" xfId="0" applyFont="1" applyBorder="1" applyAlignment="1">
      <alignment horizontal="center" vertical="center" wrapText="1"/>
    </xf>
    <xf fontId="12" fillId="0" borderId="5" numFmtId="0" xfId="0" applyFont="1" applyBorder="1" applyAlignment="1">
      <alignment vertical="top" wrapText="1"/>
    </xf>
    <xf fontId="12" fillId="0" borderId="5" numFmtId="164" xfId="0" applyNumberFormat="1" applyFont="1" applyBorder="1" applyAlignment="1">
      <alignment horizontal="center" vertical="center" wrapText="1"/>
    </xf>
    <xf fontId="14" fillId="0" borderId="5" numFmtId="0" xfId="0" applyFont="1" applyBorder="1" applyAlignment="1">
      <alignment horizontal="right" vertical="center"/>
    </xf>
    <xf fontId="12" fillId="0" borderId="5" numFmtId="162" xfId="0" applyNumberFormat="1" applyFont="1" applyBorder="1" applyAlignment="1">
      <alignment horizontal="right" vertical="center" wrapText="1"/>
    </xf>
    <xf fontId="12" fillId="0" borderId="5" numFmtId="0" xfId="0" applyFont="1" applyBorder="1" applyAlignment="1">
      <alignment horizontal="left" vertical="center" wrapText="1"/>
    </xf>
    <xf fontId="12" fillId="0" borderId="5" numFmtId="4" xfId="0" applyNumberFormat="1" applyFont="1" applyBorder="1" applyAlignment="1">
      <alignment horizontal="center" vertical="center" wrapText="1"/>
    </xf>
    <xf fontId="14" fillId="0" borderId="5" numFmtId="165" xfId="0" applyNumberFormat="1" applyFont="1" applyBorder="1" applyAlignment="1">
      <alignment vertical="center"/>
    </xf>
    <xf fontId="12" fillId="0" borderId="5" numFmtId="165" xfId="0" applyNumberFormat="1" applyFont="1" applyBorder="1" applyAlignment="1">
      <alignment horizontal="left" vertical="center" wrapText="1"/>
    </xf>
    <xf fontId="14" fillId="0" borderId="5" numFmtId="165" xfId="0" applyNumberFormat="1" applyFont="1" applyBorder="1" applyAlignment="1">
      <alignment horizontal="left" vertical="center" wrapText="1"/>
    </xf>
    <xf fontId="15" fillId="0" borderId="5" numFmtId="0" xfId="0" applyFont="1" applyBorder="1" applyAlignment="1">
      <alignment horizontal="center" vertical="center"/>
    </xf>
    <xf fontId="15" fillId="0" borderId="5" numFmtId="4" xfId="0" applyNumberFormat="1" applyFont="1" applyBorder="1" applyAlignment="1">
      <alignment horizontal="center" vertical="center" wrapText="1"/>
    </xf>
    <xf fontId="16" fillId="0" borderId="5" numFmtId="165" xfId="0" applyNumberFormat="1" applyFont="1" applyBorder="1" applyAlignment="1">
      <alignment horizontal="left" vertical="center" wrapText="1"/>
    </xf>
    <xf fontId="15" fillId="0" borderId="5" numFmtId="165" xfId="0" applyNumberFormat="1" applyFont="1" applyBorder="1" applyAlignment="1">
      <alignment vertical="center"/>
    </xf>
    <xf fontId="14" fillId="0" borderId="5" numFmtId="160" xfId="0" applyNumberFormat="1" applyFont="1" applyBorder="1" applyAlignment="1">
      <alignment horizontal="left" vertical="top" wrapText="1"/>
    </xf>
    <xf fontId="12" fillId="0" borderId="5" numFmtId="160" xfId="0" applyNumberFormat="1" applyFont="1" applyBorder="1" applyAlignment="1">
      <alignment horizontal="left" vertical="top" wrapText="1"/>
    </xf>
    <xf fontId="15" fillId="0" borderId="2" numFmtId="0" xfId="0" applyFont="1" applyBorder="1" applyAlignment="1">
      <alignment horizontal="center" vertical="top" wrapText="1"/>
    </xf>
    <xf fontId="15" fillId="0" borderId="3" numFmtId="0" xfId="0" applyFont="1" applyBorder="1" applyAlignment="1">
      <alignment horizontal="center" vertical="top" wrapText="1"/>
    </xf>
    <xf fontId="15" fillId="0" borderId="4" numFmtId="0" xfId="0" applyFont="1" applyBorder="1" applyAlignment="1">
      <alignment horizontal="center" vertical="top" wrapText="1"/>
    </xf>
    <xf fontId="15" fillId="0" borderId="5" numFmtId="165" xfId="0" applyNumberFormat="1" applyFont="1" applyBorder="1" applyAlignment="1">
      <alignment horizontal="left" vertical="center" wrapText="1"/>
    </xf>
    <xf fontId="17" fillId="0" borderId="3" numFmtId="0" xfId="0" applyFont="1" applyBorder="1" applyAlignment="1">
      <alignment horizontal="left" vertical="center" wrapText="1"/>
    </xf>
    <xf fontId="15" fillId="0" borderId="3" numFmtId="0" xfId="0" applyFont="1" applyBorder="1" applyAlignment="1">
      <alignment horizontal="left" vertical="center" wrapText="1"/>
    </xf>
    <xf fontId="12" fillId="2" borderId="5" numFmtId="0" xfId="0" applyFont="1" applyFill="1" applyBorder="1" applyAlignment="1">
      <alignment horizontal="center" vertical="center" wrapText="1"/>
    </xf>
    <xf fontId="12" fillId="2" borderId="6" numFmtId="0" xfId="0" applyFont="1" applyFill="1" applyBorder="1" applyAlignment="1">
      <alignment horizontal="center" vertical="top" wrapText="1"/>
    </xf>
    <xf fontId="12" fillId="2" borderId="7" numFmtId="0" xfId="0" applyFont="1" applyFill="1" applyBorder="1" applyAlignment="1">
      <alignment horizontal="center" vertical="top" wrapText="1"/>
    </xf>
    <xf fontId="15" fillId="2" borderId="5" numFmtId="0" xfId="0" applyFont="1" applyFill="1" applyBorder="1" applyAlignment="1">
      <alignment horizontal="center" vertical="center" wrapText="1"/>
    </xf>
    <xf fontId="12" fillId="2" borderId="8" numFmtId="0" xfId="0" applyFont="1" applyFill="1" applyBorder="1" applyAlignment="1">
      <alignment horizontal="center" vertical="top" wrapText="1"/>
    </xf>
    <xf fontId="12" fillId="2" borderId="1" numFmtId="0" xfId="0" applyFont="1" applyFill="1" applyBorder="1" applyAlignment="1">
      <alignment horizontal="center" vertical="top" wrapText="1"/>
    </xf>
    <xf fontId="15" fillId="2" borderId="5" numFmtId="0" xfId="0" applyFont="1" applyFill="1" applyBorder="1" applyAlignment="1">
      <alignment horizontal="center" vertical="center"/>
    </xf>
    <xf fontId="15" fillId="2" borderId="2" numFmtId="0" xfId="0" applyFont="1" applyFill="1" applyBorder="1" applyAlignment="1">
      <alignment horizontal="center" vertical="center"/>
    </xf>
    <xf fontId="15" fillId="2" borderId="3" numFmtId="0" xfId="0" applyFont="1" applyFill="1" applyBorder="1" applyAlignment="1">
      <alignment horizontal="center" vertical="center"/>
    </xf>
    <xf fontId="12" fillId="2" borderId="5" numFmtId="0" xfId="0" applyFont="1" applyFill="1" applyBorder="1" applyAlignment="1">
      <alignment horizontal="center" vertical="center"/>
    </xf>
    <xf fontId="12" fillId="2" borderId="5" numFmtId="0" xfId="0" applyFont="1" applyFill="1" applyBorder="1" applyAlignment="1">
      <alignment horizontal="left" vertical="top" wrapText="1"/>
    </xf>
    <xf fontId="12" fillId="2" borderId="5" numFmtId="166" xfId="0" applyNumberFormat="1" applyFont="1" applyFill="1" applyBorder="1" applyAlignment="1">
      <alignment horizontal="center" vertical="center" wrapText="1"/>
    </xf>
    <xf fontId="15" fillId="2" borderId="2" numFmtId="167" xfId="0" applyNumberFormat="1" applyFont="1" applyFill="1" applyBorder="1" applyAlignment="1">
      <alignment horizontal="center" vertical="center"/>
    </xf>
    <xf fontId="15" fillId="2" borderId="3" numFmtId="167" xfId="0" applyNumberFormat="1" applyFont="1" applyFill="1" applyBorder="1" applyAlignment="1">
      <alignment horizontal="center" vertical="center"/>
    </xf>
    <xf fontId="15" fillId="2" borderId="5" numFmtId="161" xfId="0" applyNumberFormat="1" applyFont="1" applyFill="1" applyBorder="1" applyAlignment="1">
      <alignment horizontal="center" vertical="center"/>
    </xf>
    <xf fontId="15" fillId="2" borderId="5" numFmtId="167" xfId="0" applyNumberFormat="1" applyFont="1" applyFill="1" applyBorder="1" applyAlignment="1">
      <alignment vertical="center"/>
    </xf>
    <xf fontId="15" fillId="2" borderId="5" numFmtId="160" xfId="1" applyNumberFormat="1" applyFont="1" applyFill="1" applyBorder="1" applyAlignment="1">
      <alignment vertical="center"/>
    </xf>
    <xf fontId="15" fillId="2" borderId="5" numFmtId="0" xfId="0" applyFont="1" applyFill="1" applyBorder="1" applyAlignment="1">
      <alignment horizontal="center"/>
    </xf>
    <xf fontId="15" fillId="2" borderId="5" numFmtId="166" xfId="0" applyNumberFormat="1" applyFont="1" applyFill="1" applyBorder="1" applyAlignment="1">
      <alignment horizontal="center" vertical="center" wrapText="1"/>
    </xf>
    <xf fontId="15" fillId="2" borderId="2" numFmtId="161" xfId="0" applyNumberFormat="1" applyFont="1" applyFill="1" applyBorder="1" applyAlignment="1">
      <alignment horizontal="center"/>
    </xf>
    <xf fontId="15" fillId="2" borderId="4" numFmtId="161" xfId="0" applyNumberFormat="1" applyFont="1" applyFill="1" applyBorder="1" applyAlignment="1">
      <alignment horizontal="center"/>
    </xf>
    <xf fontId="15" fillId="2" borderId="5" numFmtId="161" xfId="0" applyNumberFormat="1" applyFont="1" applyFill="1" applyBorder="1" applyAlignment="1">
      <alignment horizontal="center"/>
    </xf>
    <xf fontId="15" fillId="2" borderId="5" numFmtId="167" xfId="0" applyNumberFormat="1" applyFont="1" applyFill="1" applyBorder="1"/>
    <xf fontId="15" fillId="2" borderId="5" numFmtId="160" xfId="1" applyNumberFormat="1" applyFont="1" applyFill="1" applyBorder="1"/>
    <xf fontId="0" fillId="0" borderId="0" numFmtId="163" xfId="0" applyNumberFormat="1"/>
    <xf fontId="18" fillId="0" borderId="0" numFmtId="160" xfId="0" applyNumberFormat="1" applyFont="1" applyAlignment="1">
      <alignment horizontal="center"/>
    </xf>
    <xf fontId="0" fillId="0" borderId="0" numFmtId="0" xfId="0" applyAlignment="1">
      <alignment vertical="center" wrapText="1"/>
    </xf>
    <xf fontId="0" fillId="3" borderId="0" numFmtId="0" xfId="0" applyFill="1"/>
    <xf fontId="19" fillId="0" borderId="0" numFmtId="0" xfId="0" applyFont="1" applyAlignment="1">
      <alignment horizontal="right"/>
    </xf>
    <xf fontId="6" fillId="0" borderId="0" numFmtId="0" xfId="0" applyFont="1" applyAlignment="1">
      <alignment horizontal="center" vertical="top" wrapText="1"/>
    </xf>
    <xf fontId="20" fillId="0" borderId="1" numFmtId="0" xfId="0" applyFont="1" applyBorder="1" applyAlignment="1">
      <alignment horizontal="center" vertical="top" wrapText="1"/>
    </xf>
    <xf fontId="20" fillId="0" borderId="0" numFmtId="0" xfId="0" applyFont="1" applyAlignment="1">
      <alignment wrapText="1"/>
    </xf>
    <xf fontId="20" fillId="0" borderId="0" numFmtId="0" xfId="0" applyFont="1" applyAlignment="1">
      <alignment horizontal="left" vertical="top" wrapText="1"/>
    </xf>
    <xf fontId="20" fillId="0" borderId="0" numFmtId="0" xfId="0" applyFont="1" applyAlignment="1">
      <alignment horizontal="left" vertical="center" wrapText="1"/>
    </xf>
    <xf fontId="21" fillId="0" borderId="9" numFmtId="0" xfId="0" applyFont="1" applyBorder="1" applyAlignment="1">
      <alignment horizontal="center" vertical="center"/>
    </xf>
    <xf fontId="21" fillId="0" borderId="9" numFmtId="0" xfId="0" applyFont="1" applyBorder="1" applyAlignment="1">
      <alignment horizontal="center" vertical="center" wrapText="1"/>
    </xf>
    <xf fontId="21" fillId="0" borderId="10" numFmtId="0" xfId="0" applyFont="1" applyBorder="1" applyAlignment="1">
      <alignment horizontal="center" vertical="center"/>
    </xf>
    <xf fontId="21" fillId="0" borderId="10" numFmtId="0" xfId="0" applyFont="1" applyBorder="1" applyAlignment="1">
      <alignment horizontal="center" vertical="center" wrapText="1"/>
    </xf>
    <xf fontId="22" fillId="0" borderId="0" numFmtId="0" xfId="0" applyFont="1"/>
    <xf fontId="21" fillId="0" borderId="5" numFmtId="0" xfId="0" applyFont="1" applyBorder="1" applyAlignment="1">
      <alignment horizontal="center" vertical="center" wrapText="1"/>
    </xf>
    <xf fontId="23" fillId="0" borderId="5" numFmtId="0" xfId="0" applyFont="1" applyBorder="1"/>
    <xf fontId="24" fillId="0" borderId="5" numFmtId="0" xfId="0" applyFont="1" applyBorder="1" applyAlignment="1">
      <alignment horizontal="center" vertical="center"/>
    </xf>
    <xf fontId="24" fillId="0" borderId="5" numFmtId="0" xfId="0" applyFont="1" applyBorder="1" applyAlignment="1">
      <alignment vertical="center" wrapText="1"/>
    </xf>
    <xf fontId="24" fillId="0" borderId="5" numFmtId="0" xfId="0" applyFont="1" applyBorder="1" applyAlignment="1">
      <alignment wrapText="1"/>
    </xf>
    <xf fontId="20" fillId="0" borderId="5" numFmtId="168" xfId="0" applyNumberFormat="1" applyFont="1" applyBorder="1" applyAlignment="1">
      <alignment horizontal="center" vertical="center"/>
    </xf>
    <xf fontId="24" fillId="0" borderId="5" numFmtId="0" xfId="0" applyFont="1" applyBorder="1"/>
    <xf fontId="23" fillId="0" borderId="5" numFmtId="168" xfId="0" applyNumberFormat="1" applyFont="1" applyBorder="1" applyAlignment="1">
      <alignment horizontal="center" vertical="center"/>
    </xf>
    <xf fontId="24" fillId="0" borderId="9" numFmtId="0" xfId="0" applyFont="1" applyBorder="1" applyAlignment="1">
      <alignment horizontal="center" vertical="center"/>
    </xf>
    <xf fontId="24" fillId="0" borderId="9" numFmtId="0" xfId="0" applyFont="1" applyBorder="1" applyAlignment="1">
      <alignment horizontal="left" vertical="top" wrapText="1"/>
    </xf>
    <xf fontId="24" fillId="2" borderId="5" numFmtId="0" xfId="0" applyFont="1" applyFill="1" applyBorder="1" applyAlignment="1">
      <alignment horizontal="left" vertical="center" wrapText="1"/>
    </xf>
    <xf fontId="20" fillId="4" borderId="5" numFmtId="168" xfId="0" applyNumberFormat="1" applyFont="1" applyFill="1" applyBorder="1" applyAlignment="1">
      <alignment horizontal="center" vertical="center"/>
    </xf>
    <xf fontId="24" fillId="0" borderId="5" numFmtId="0" xfId="0" applyFont="1" applyBorder="1" applyAlignment="1">
      <alignment vertical="top" wrapText="1"/>
    </xf>
    <xf fontId="24" fillId="2" borderId="5" numFmtId="0" xfId="0" applyFont="1" applyFill="1" applyBorder="1" applyAlignment="1">
      <alignment horizontal="left" vertical="center"/>
    </xf>
    <xf fontId="25" fillId="4" borderId="5" numFmtId="168" xfId="0" applyNumberFormat="1" applyFont="1" applyFill="1" applyBorder="1" applyAlignment="1">
      <alignment horizontal="center" vertical="center"/>
    </xf>
    <xf fontId="24" fillId="0" borderId="5" numFmtId="0" xfId="0" applyFont="1" applyBorder="1" applyAlignment="1">
      <alignment horizontal="center" vertical="top"/>
    </xf>
    <xf fontId="25" fillId="0" borderId="5" numFmtId="168" xfId="0" applyNumberFormat="1" applyFont="1" applyBorder="1" applyAlignment="1">
      <alignment horizontal="center" vertical="center"/>
    </xf>
    <xf fontId="24" fillId="0" borderId="9" numFmtId="0" xfId="0" applyFont="1" applyBorder="1" applyAlignment="1">
      <alignment horizontal="center" vertical="top"/>
    </xf>
    <xf fontId="24" fillId="0" borderId="9" numFmtId="0" xfId="0" applyFont="1" applyBorder="1" applyAlignment="1">
      <alignment horizontal="left" vertical="center" wrapText="1"/>
    </xf>
    <xf fontId="21" fillId="5" borderId="5" numFmtId="0" xfId="0" applyFont="1" applyFill="1" applyBorder="1" applyAlignment="1">
      <alignment horizontal="center" vertical="top"/>
    </xf>
    <xf fontId="21" fillId="5" borderId="5" numFmtId="0" xfId="0" applyFont="1" applyFill="1" applyBorder="1" applyAlignment="1">
      <alignment vertical="top" wrapText="1"/>
    </xf>
    <xf fontId="23" fillId="5" borderId="5" numFmtId="168" xfId="0" applyNumberFormat="1" applyFont="1" applyFill="1" applyBorder="1" applyAlignment="1">
      <alignment vertical="center"/>
    </xf>
    <xf fontId="20" fillId="0" borderId="5" numFmtId="168" xfId="0" applyNumberFormat="1" applyFont="1" applyBorder="1" applyAlignment="1">
      <alignment vertical="center"/>
    </xf>
    <xf fontId="24" fillId="0" borderId="5" numFmtId="0" xfId="0" applyFont="1" applyBorder="1" applyAlignment="1">
      <alignment vertical="top"/>
    </xf>
    <xf fontId="24" fillId="0" borderId="5" numFmtId="0" xfId="0" applyFont="1" applyBorder="1" applyAlignment="1">
      <alignment horizontal="left" vertical="center"/>
    </xf>
    <xf fontId="21" fillId="0" borderId="5" numFmtId="0" xfId="0" applyFont="1" applyBorder="1" applyAlignment="1">
      <alignment horizontal="center"/>
    </xf>
    <xf fontId="21" fillId="0" borderId="2" numFmtId="0" xfId="0" applyFont="1" applyBorder="1" applyAlignment="1">
      <alignment vertical="center" wrapText="1"/>
    </xf>
    <xf fontId="21" fillId="0" borderId="5" numFmtId="0" xfId="0" applyFont="1" applyBorder="1" applyAlignment="1">
      <alignment vertical="center" wrapText="1"/>
    </xf>
    <xf fontId="23" fillId="0" borderId="5" numFmtId="168" xfId="0" applyNumberFormat="1" applyFont="1" applyBorder="1" applyAlignment="1">
      <alignment vertical="center" wrapText="1"/>
    </xf>
    <xf fontId="21" fillId="0" borderId="0" numFmtId="0" xfId="0" applyFont="1" applyAlignment="1">
      <alignment horizontal="center"/>
    </xf>
    <xf fontId="26" fillId="0" borderId="2" numFmtId="0" xfId="0" applyFont="1" applyBorder="1" applyAlignment="1">
      <alignment vertical="center" wrapText="1"/>
    </xf>
    <xf fontId="27" fillId="0" borderId="5" numFmtId="0" xfId="0" applyFont="1" applyBorder="1" applyAlignment="1">
      <alignment vertical="center"/>
    </xf>
    <xf fontId="24" fillId="0" borderId="2" numFmtId="0" xfId="0" applyFont="1" applyBorder="1" applyAlignment="1">
      <alignment vertical="top" wrapText="1"/>
    </xf>
    <xf fontId="24" fillId="0" borderId="5" numFmtId="0" xfId="0" applyFont="1" applyBorder="1" applyAlignment="1">
      <alignment vertical="center"/>
    </xf>
    <xf fontId="28" fillId="5" borderId="5" numFmtId="0" xfId="0" applyFont="1" applyFill="1" applyBorder="1" applyAlignment="1">
      <alignment horizontal="center" vertical="top"/>
    </xf>
    <xf fontId="28" fillId="5" borderId="5" numFmtId="0" xfId="0" applyFont="1" applyFill="1" applyBorder="1" applyAlignment="1">
      <alignment vertical="top" wrapText="1"/>
    </xf>
    <xf fontId="29" fillId="5" borderId="5" numFmtId="168" xfId="0" applyNumberFormat="1" applyFont="1" applyFill="1" applyBorder="1" applyAlignment="1">
      <alignment vertical="top"/>
    </xf>
    <xf fontId="28" fillId="0" borderId="5" numFmtId="0" xfId="0" applyFont="1" applyBorder="1" applyAlignment="1">
      <alignment horizontal="center" vertical="top"/>
    </xf>
    <xf fontId="30" fillId="0" borderId="5" numFmtId="0" xfId="0" applyFont="1" applyBorder="1" applyAlignment="1">
      <alignment vertical="top" wrapText="1"/>
    </xf>
    <xf fontId="30" fillId="0" borderId="5" numFmtId="0" xfId="0" applyFont="1" applyBorder="1" applyAlignment="1">
      <alignment horizontal="left" vertical="center" wrapText="1"/>
    </xf>
    <xf fontId="29" fillId="0" borderId="5" numFmtId="168" xfId="0" applyNumberFormat="1" applyFont="1" applyBorder="1" applyAlignment="1">
      <alignment vertical="top"/>
    </xf>
    <xf fontId="0" fillId="0" borderId="0" numFmtId="168" xfId="0" applyNumberFormat="1"/>
    <xf fontId="20" fillId="0" borderId="5" numFmtId="168" xfId="0" applyNumberFormat="1" applyFont="1" applyBorder="1" applyAlignment="1">
      <alignment vertical="top"/>
    </xf>
    <xf fontId="24" fillId="0" borderId="5" numFmtId="0" xfId="0" applyFont="1" applyBorder="1" applyAlignment="1">
      <alignment horizontal="center"/>
    </xf>
    <xf fontId="20" fillId="0" borderId="5" numFmtId="168" xfId="0" applyNumberFormat="1" applyFont="1" applyBorder="1"/>
    <xf fontId="21" fillId="5" borderId="5" numFmtId="0" xfId="0" applyFont="1" applyFill="1" applyBorder="1" applyAlignment="1">
      <alignment horizontal="center"/>
    </xf>
    <xf fontId="21" fillId="5" borderId="5" numFmtId="0" xfId="0" applyFont="1" applyFill="1" applyBorder="1" applyAlignment="1">
      <alignment vertical="center" wrapText="1"/>
    </xf>
    <xf fontId="21" fillId="5" borderId="5" numFmtId="0" xfId="0" applyFont="1" applyFill="1" applyBorder="1"/>
    <xf fontId="23" fillId="5" borderId="5" numFmtId="168" xfId="0" applyNumberFormat="1" applyFont="1" applyFill="1" applyBorder="1"/>
    <xf fontId="31" fillId="0" borderId="0" numFmtId="0" xfId="0" applyFont="1" applyAlignment="1">
      <alignment horizontal="left" vertical="center" wrapText="1"/>
    </xf>
    <xf fontId="31" fillId="0" borderId="0" numFmtId="0" xfId="0" applyFont="1"/>
    <xf fontId="31" fillId="0" borderId="0" numFmtId="4" xfId="0" applyNumberFormat="1" applyFont="1"/>
    <xf fontId="31" fillId="0" borderId="0" numFmtId="0" xfId="0" applyFont="1" applyAlignment="1">
      <alignment vertical="center" wrapText="1"/>
    </xf>
    <xf fontId="0" fillId="0" borderId="0" numFmtId="0" xfId="0" applyAlignment="1">
      <alignment horizontal="center"/>
    </xf>
    <xf fontId="32" fillId="0" borderId="0" numFmtId="49" xfId="0" applyNumberFormat="1" applyFont="1" applyAlignment="1">
      <alignment horizontal="center" vertical="top" wrapText="1"/>
    </xf>
    <xf fontId="33" fillId="0" borderId="0" numFmtId="49" xfId="0" applyNumberFormat="1" applyFont="1" applyAlignment="1">
      <alignment vertical="center" wrapText="1"/>
    </xf>
    <xf fontId="33" fillId="0" borderId="0" numFmtId="0" xfId="0" applyFont="1" applyAlignment="1">
      <alignment vertical="center" wrapText="1"/>
    </xf>
    <xf fontId="33" fillId="0" borderId="5" numFmtId="4" xfId="0" applyNumberFormat="1" applyFont="1" applyBorder="1" applyAlignment="1">
      <alignment horizontal="center" vertical="center" wrapText="1"/>
    </xf>
    <xf fontId="33" fillId="0" borderId="0" numFmtId="0" xfId="0" applyFont="1"/>
    <xf fontId="33" fillId="0" borderId="5" numFmtId="4" xfId="0" applyNumberFormat="1" applyFont="1" applyBorder="1" applyAlignment="1">
      <alignment horizontal="left" vertical="center" wrapText="1"/>
    </xf>
    <xf fontId="33" fillId="0" borderId="5" numFmtId="3" xfId="0" applyNumberFormat="1" applyFont="1" applyBorder="1" applyAlignment="1">
      <alignment horizontal="center" vertical="center" wrapText="1"/>
    </xf>
    <xf fontId="33" fillId="0" borderId="5" numFmtId="169" xfId="0" applyNumberFormat="1" applyFont="1" applyBorder="1" applyAlignment="1">
      <alignment horizontal="center" vertical="center" wrapText="1"/>
    </xf>
    <xf fontId="34" fillId="0" borderId="5" numFmtId="4" xfId="0" applyNumberFormat="1" applyFont="1" applyBorder="1" applyAlignment="1">
      <alignment horizontal="left" vertical="center" wrapText="1"/>
    </xf>
    <xf fontId="35" fillId="0" borderId="5" numFmtId="3" xfId="0" applyNumberFormat="1" applyFont="1" applyBorder="1" applyAlignment="1">
      <alignment horizontal="center" vertical="center" wrapText="1"/>
    </xf>
    <xf fontId="34" fillId="0" borderId="5" numFmtId="169" xfId="0" applyNumberFormat="1" applyFont="1" applyBorder="1" applyAlignment="1">
      <alignment horizontal="center" vertical="center" wrapText="1"/>
    </xf>
    <xf fontId="36" fillId="0" borderId="5" numFmtId="3" xfId="0" applyNumberFormat="1" applyFont="1" applyBorder="1" applyAlignment="1">
      <alignment horizontal="center" vertical="center" wrapText="1"/>
    </xf>
    <xf fontId="0" fillId="0" borderId="0" numFmtId="3" xfId="0" applyNumberForma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Ruler="1" view="pageBreakPreview" topLeftCell="A13" zoomScale="80" workbookViewId="0">
      <selection activeCell="E12" activeCellId="0" sqref="E12"/>
    </sheetView>
  </sheetViews>
  <sheetFormatPr defaultRowHeight="14.25"/>
  <cols>
    <col customWidth="1" min="1" max="1" width="8.140625"/>
    <col customWidth="1" min="2" max="2" width="37.5703125"/>
    <col customWidth="1" min="3" max="3" width="33.7109375"/>
    <col customWidth="1" hidden="1" min="4" max="4" width="1.5703125"/>
    <col customWidth="1" min="5" max="5" width="19.140625"/>
    <col customWidth="1" min="6" max="6" width="19.28515625"/>
    <col customWidth="1" min="7" max="7" width="20.85546875"/>
    <col customWidth="1" min="8" max="8" width="21.42578125"/>
  </cols>
  <sheetData>
    <row r="1" ht="21.75">
      <c r="A1" s="1"/>
      <c r="B1" s="1"/>
      <c r="C1" s="1"/>
      <c r="F1" s="2" t="s">
        <v>0</v>
      </c>
      <c r="G1" s="2"/>
      <c r="H1" s="2"/>
    </row>
    <row r="2" ht="73.5" customHeight="1">
      <c r="A2" s="3"/>
      <c r="B2" s="3"/>
      <c r="C2" s="3"/>
      <c r="F2" s="4" t="s">
        <v>1</v>
      </c>
      <c r="G2" s="4"/>
      <c r="H2" s="4"/>
    </row>
    <row r="3" ht="21.75">
      <c r="A3" s="5"/>
      <c r="B3" s="5"/>
      <c r="C3" s="5"/>
      <c r="F3" s="6"/>
      <c r="G3" s="6"/>
      <c r="H3" s="7" t="s">
        <v>2</v>
      </c>
    </row>
    <row r="4" ht="18.75">
      <c r="A4" s="8"/>
      <c r="B4" s="8"/>
      <c r="C4" s="8"/>
      <c r="F4" s="9"/>
      <c r="G4" s="9"/>
      <c r="H4" s="9"/>
    </row>
    <row r="5" ht="70.5" customHeight="1">
      <c r="A5" s="10" t="s">
        <v>3</v>
      </c>
      <c r="B5" s="10"/>
      <c r="C5" s="10"/>
      <c r="D5" s="10"/>
      <c r="E5" s="10"/>
      <c r="F5" s="10"/>
      <c r="G5" s="10"/>
      <c r="H5" s="10"/>
    </row>
    <row r="6" ht="19.5">
      <c r="A6" s="11"/>
      <c r="B6" s="11"/>
      <c r="C6" s="11"/>
      <c r="D6" s="11"/>
      <c r="E6" s="11"/>
      <c r="F6" s="11"/>
      <c r="G6" s="11"/>
      <c r="H6" s="11"/>
    </row>
    <row r="7" ht="110.25" customHeight="1">
      <c r="A7" s="12" t="s">
        <v>4</v>
      </c>
      <c r="B7" s="12"/>
      <c r="C7" s="12"/>
      <c r="D7" s="12"/>
      <c r="E7" s="12"/>
      <c r="F7" s="12"/>
      <c r="G7" s="12"/>
      <c r="H7" s="12"/>
    </row>
    <row r="8" s="13" customFormat="1" ht="69" customHeight="1">
      <c r="A8" s="14" t="s">
        <v>5</v>
      </c>
      <c r="B8" s="14"/>
      <c r="C8" s="14"/>
      <c r="D8" s="14"/>
      <c r="E8" s="14"/>
      <c r="F8" s="14"/>
      <c r="G8" s="14"/>
      <c r="H8" s="14"/>
    </row>
    <row r="9" ht="19.5">
      <c r="A9" s="15"/>
      <c r="B9" s="15"/>
      <c r="C9" s="15"/>
      <c r="D9" s="15"/>
      <c r="E9" s="15"/>
      <c r="F9" s="15"/>
      <c r="G9" s="15"/>
      <c r="H9" s="15"/>
    </row>
    <row r="10" ht="105">
      <c r="A10" s="16"/>
      <c r="B10" s="17"/>
      <c r="C10" s="17"/>
      <c r="D10" s="18"/>
      <c r="E10" s="19" t="s">
        <v>6</v>
      </c>
      <c r="F10" s="20"/>
      <c r="G10" s="20"/>
      <c r="H10" s="20"/>
    </row>
    <row r="11" ht="96" customHeight="1">
      <c r="A11" s="21" t="s">
        <v>7</v>
      </c>
      <c r="B11" s="21"/>
      <c r="C11" s="21"/>
      <c r="D11" s="21"/>
      <c r="E11" s="22">
        <f>'Расчет ЗП 2025-2027'!D31</f>
        <v>909321.52499999991</v>
      </c>
      <c r="F11" s="20"/>
      <c r="G11" s="20"/>
      <c r="H11" s="20"/>
    </row>
    <row r="12" ht="45.75" customHeight="1">
      <c r="A12" s="21" t="s">
        <v>8</v>
      </c>
      <c r="B12" s="21"/>
      <c r="C12" s="21"/>
      <c r="D12" s="21"/>
      <c r="E12" s="23">
        <v>1</v>
      </c>
      <c r="F12" s="20"/>
      <c r="G12" s="20"/>
      <c r="H12" s="24"/>
    </row>
    <row r="13" ht="37.5" customHeight="1">
      <c r="A13" s="21" t="s">
        <v>9</v>
      </c>
      <c r="B13" s="21"/>
      <c r="C13" s="21"/>
      <c r="D13" s="21"/>
      <c r="E13" s="22">
        <f>E11*E12</f>
        <v>909321.52499999991</v>
      </c>
      <c r="F13" s="25"/>
      <c r="G13" s="25"/>
      <c r="H13" s="26"/>
    </row>
    <row r="14" ht="54" customHeight="1">
      <c r="A14" s="16"/>
      <c r="B14" s="17"/>
      <c r="C14" s="17"/>
      <c r="D14" s="18"/>
      <c r="E14" s="27" t="s">
        <v>10</v>
      </c>
      <c r="F14" s="28" t="s">
        <v>11</v>
      </c>
      <c r="G14" s="19"/>
      <c r="H14" s="26"/>
    </row>
    <row r="15" ht="51.75" customHeight="1">
      <c r="A15" s="29" t="s">
        <v>12</v>
      </c>
      <c r="B15" s="29"/>
      <c r="C15" s="29"/>
      <c r="D15" s="29"/>
      <c r="E15" s="30">
        <v>1</v>
      </c>
      <c r="F15" s="31">
        <v>1.3</v>
      </c>
      <c r="G15" s="32"/>
      <c r="H15" s="26"/>
    </row>
    <row r="16" ht="15">
      <c r="A16" s="33" t="s">
        <v>13</v>
      </c>
      <c r="B16" s="33"/>
      <c r="C16" s="33"/>
      <c r="D16" s="33"/>
      <c r="E16" s="34"/>
      <c r="F16" s="35" t="e">
        <f>#REF!*F15</f>
        <v>#REF!</v>
      </c>
      <c r="G16" s="36"/>
      <c r="H16" s="26"/>
    </row>
    <row r="17" ht="29.25" customHeight="1">
      <c r="A17" s="33" t="s">
        <v>14</v>
      </c>
      <c r="B17" s="33"/>
      <c r="C17" s="33"/>
      <c r="D17" s="33"/>
      <c r="E17" s="34">
        <f>E13*30.2%</f>
        <v>274615.10054999997</v>
      </c>
      <c r="F17" s="37" t="e">
        <f>F16*30.2%</f>
        <v>#REF!</v>
      </c>
      <c r="G17" s="36"/>
      <c r="H17" s="26"/>
    </row>
    <row r="18" ht="25.5" customHeight="1">
      <c r="A18" s="38" t="s">
        <v>15</v>
      </c>
      <c r="B18" s="38"/>
      <c r="C18" s="38"/>
      <c r="D18" s="38"/>
      <c r="E18" s="39">
        <f>E13+E17</f>
        <v>1183936.62555</v>
      </c>
      <c r="F18" s="40" t="e">
        <f>F16+F17</f>
        <v>#REF!</v>
      </c>
      <c r="G18" s="41"/>
      <c r="H18" s="26"/>
    </row>
    <row r="19" ht="46.5" customHeight="1">
      <c r="A19" s="21" t="s">
        <v>16</v>
      </c>
      <c r="B19" s="21"/>
      <c r="C19" s="21"/>
      <c r="D19" s="21"/>
      <c r="E19" s="34">
        <f>E18*25%</f>
        <v>295984.1563875</v>
      </c>
      <c r="F19" s="42" t="e">
        <f>F18*25%</f>
        <v>#REF!</v>
      </c>
      <c r="G19" s="43"/>
      <c r="H19" s="26"/>
    </row>
    <row r="20" ht="41.25" customHeight="1">
      <c r="A20" s="44" t="s">
        <v>17</v>
      </c>
      <c r="B20" s="45"/>
      <c r="C20" s="45"/>
      <c r="D20" s="46"/>
      <c r="E20" s="39">
        <f>E18+E19</f>
        <v>1479920.7819375</v>
      </c>
      <c r="F20" s="40" t="e">
        <f>F18+F19</f>
        <v>#REF!</v>
      </c>
      <c r="G20" s="47"/>
      <c r="H20" s="26"/>
    </row>
    <row r="21" ht="57.75" customHeight="1">
      <c r="A21" s="48" t="s">
        <v>18</v>
      </c>
      <c r="B21" s="49"/>
      <c r="C21" s="49"/>
      <c r="D21" s="49"/>
      <c r="E21" s="49"/>
      <c r="F21" s="49"/>
      <c r="G21" s="49"/>
      <c r="H21" s="49"/>
    </row>
    <row r="22" ht="63" customHeight="1">
      <c r="A22" s="50" t="s">
        <v>19</v>
      </c>
      <c r="B22" s="50" t="s">
        <v>20</v>
      </c>
      <c r="C22" s="50" t="s">
        <v>21</v>
      </c>
      <c r="D22" s="51" t="s">
        <v>22</v>
      </c>
      <c r="E22" s="52"/>
      <c r="F22" s="53" t="s">
        <v>23</v>
      </c>
      <c r="G22" s="53" t="s">
        <v>24</v>
      </c>
      <c r="H22" s="53" t="s">
        <v>25</v>
      </c>
    </row>
    <row r="23" ht="60.75" customHeight="1">
      <c r="A23" s="50"/>
      <c r="B23" s="50"/>
      <c r="C23" s="50"/>
      <c r="D23" s="54"/>
      <c r="E23" s="55"/>
      <c r="F23" s="53"/>
      <c r="G23" s="53"/>
      <c r="H23" s="53"/>
    </row>
    <row r="24" ht="15">
      <c r="A24" s="56">
        <v>1</v>
      </c>
      <c r="B24" s="56">
        <v>2</v>
      </c>
      <c r="C24" s="56">
        <v>3</v>
      </c>
      <c r="D24" s="57">
        <v>4</v>
      </c>
      <c r="E24" s="58"/>
      <c r="F24" s="56">
        <v>5</v>
      </c>
      <c r="G24" s="56">
        <v>6</v>
      </c>
      <c r="H24" s="56">
        <v>7</v>
      </c>
    </row>
    <row r="25" ht="38.25" customHeight="1">
      <c r="A25" s="59">
        <v>1</v>
      </c>
      <c r="B25" s="60" t="s">
        <v>26</v>
      </c>
      <c r="C25" s="61">
        <v>19900</v>
      </c>
      <c r="D25" s="62">
        <v>0</v>
      </c>
      <c r="E25" s="63"/>
      <c r="F25" s="64">
        <v>0</v>
      </c>
      <c r="G25" s="65">
        <f>E20</f>
        <v>1479920.7819375</v>
      </c>
      <c r="H25" s="66">
        <f>F25+G25</f>
        <v>1479920.7819375</v>
      </c>
    </row>
    <row r="26" ht="15">
      <c r="A26" s="67" t="s">
        <v>27</v>
      </c>
      <c r="B26" s="67"/>
      <c r="C26" s="68">
        <f>C25</f>
        <v>19900</v>
      </c>
      <c r="D26" s="69">
        <f>SUM(D25:D25)</f>
        <v>0</v>
      </c>
      <c r="E26" s="70"/>
      <c r="F26" s="71">
        <f>SUM(F25:F25)</f>
        <v>0</v>
      </c>
      <c r="G26" s="72">
        <f>SUM(G25:G25)</f>
        <v>1479920.7819375</v>
      </c>
      <c r="H26" s="73">
        <f>SUM(H25:H25)</f>
        <v>1479920.7819375</v>
      </c>
    </row>
    <row r="27">
      <c r="C27" s="74"/>
    </row>
    <row r="28" ht="23.25">
      <c r="F28" s="75"/>
    </row>
  </sheetData>
  <mergeCells count="30">
    <mergeCell ref="A1:C1"/>
    <mergeCell ref="F1:H1"/>
    <mergeCell ref="A2:C2"/>
    <mergeCell ref="F2:H2"/>
    <mergeCell ref="A5:H5"/>
    <mergeCell ref="A7:H7"/>
    <mergeCell ref="A8:H8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H21"/>
    <mergeCell ref="A22:A23"/>
    <mergeCell ref="B22:B23"/>
    <mergeCell ref="C22:C23"/>
    <mergeCell ref="D22:E23"/>
    <mergeCell ref="F22:F23"/>
    <mergeCell ref="G22:G23"/>
    <mergeCell ref="H22:H23"/>
    <mergeCell ref="D24:E24"/>
    <mergeCell ref="D25:E25"/>
    <mergeCell ref="A26:B26"/>
    <mergeCell ref="D26:E26"/>
  </mergeCells>
  <printOptions headings="0" gridLines="0"/>
  <pageMargins left="0.70866141732283472" right="0.11811023622047245" top="0.59055118110236238" bottom="0.19685039370078738" header="0.31496062992125984" footer="0.31496062992125984"/>
  <pageSetup paperSize="9" scale="45" fitToWidth="1" fitToHeight="0" pageOrder="downThenOver" orientation="portrait" usePrinterDefaults="1" blackAndWhite="0" draft="0" cellComments="none" useFirstPageNumber="0" errors="displayed" horizontalDpi="600" verticalDpi="600" copies="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Ruler="1" view="pageBreakPreview" topLeftCell="A19" zoomScale="118" workbookViewId="0">
      <selection activeCell="G10" activeCellId="0" sqref="G10"/>
    </sheetView>
  </sheetViews>
  <sheetFormatPr defaultColWidth="8.7109375" defaultRowHeight="14.25"/>
  <cols>
    <col customWidth="1" min="1" max="1" width="6.42578125"/>
    <col customWidth="1" min="2" max="2" style="76" width="34.28515625"/>
    <col customWidth="1" min="3" max="3" width="18.5703125"/>
    <col customWidth="1" min="4" max="4" width="21.42578125"/>
    <col customWidth="1" min="5" max="5" width="12.85546875"/>
  </cols>
  <sheetData>
    <row r="1" s="77" customFormat="1" ht="15" customHeight="1">
      <c r="B1" s="76"/>
      <c r="C1" s="78" t="s">
        <v>28</v>
      </c>
      <c r="D1" s="78"/>
    </row>
    <row r="2" s="77" customFormat="1" ht="40.5" customHeight="1">
      <c r="A2" s="79" t="s">
        <v>29</v>
      </c>
      <c r="B2" s="79"/>
      <c r="C2" s="79"/>
      <c r="D2" s="79"/>
    </row>
    <row r="3" s="77" customFormat="1" ht="63.75" customHeight="1">
      <c r="A3" s="80" t="s">
        <v>30</v>
      </c>
      <c r="B3" s="80"/>
      <c r="C3" s="80"/>
      <c r="D3" s="80"/>
    </row>
    <row r="4" ht="17.25" customHeight="1">
      <c r="A4" s="81"/>
      <c r="B4" s="82"/>
      <c r="C4" s="83"/>
      <c r="D4" s="83"/>
    </row>
    <row r="5" ht="41.25" customHeight="1">
      <c r="A5" s="84" t="s">
        <v>31</v>
      </c>
      <c r="B5" s="85" t="s">
        <v>32</v>
      </c>
      <c r="C5" s="84" t="s">
        <v>33</v>
      </c>
      <c r="D5" s="85" t="s">
        <v>34</v>
      </c>
    </row>
    <row r="6" ht="38.25" hidden="1" customHeight="1">
      <c r="A6" s="86"/>
      <c r="B6" s="87"/>
      <c r="C6" s="86"/>
      <c r="D6" s="87"/>
    </row>
    <row r="7" s="88" customFormat="1" ht="30" customHeight="1">
      <c r="A7" s="89" t="s">
        <v>35</v>
      </c>
      <c r="B7" s="89"/>
      <c r="C7" s="89"/>
      <c r="D7" s="90"/>
    </row>
    <row r="8">
      <c r="A8" s="91">
        <v>1</v>
      </c>
      <c r="B8" s="92" t="s">
        <v>36</v>
      </c>
      <c r="C8" s="93"/>
      <c r="D8" s="94">
        <f>5178*1.115</f>
        <v>5773.4700000000003</v>
      </c>
    </row>
    <row r="9">
      <c r="A9" s="91">
        <v>2</v>
      </c>
      <c r="B9" s="92" t="s">
        <v>37</v>
      </c>
      <c r="C9" s="95" t="s">
        <v>38</v>
      </c>
      <c r="D9" s="94">
        <f>D8*12</f>
        <v>69281.639999999999</v>
      </c>
    </row>
    <row r="10" s="88" customFormat="1" ht="41.25" customHeight="1">
      <c r="A10" s="89" t="s">
        <v>39</v>
      </c>
      <c r="B10" s="89"/>
      <c r="C10" s="89"/>
      <c r="D10" s="96"/>
    </row>
    <row r="11" ht="36">
      <c r="A11" s="97">
        <v>3</v>
      </c>
      <c r="B11" s="98" t="s">
        <v>40</v>
      </c>
      <c r="C11" s="99" t="s">
        <v>41</v>
      </c>
      <c r="D11" s="100">
        <f>D8*7</f>
        <v>40414.290000000001</v>
      </c>
    </row>
    <row r="12" ht="36">
      <c r="A12" s="91">
        <v>4</v>
      </c>
      <c r="B12" s="101" t="s">
        <v>42</v>
      </c>
      <c r="C12" s="102" t="s">
        <v>43</v>
      </c>
      <c r="D12" s="103">
        <f>D8*3</f>
        <v>17320.41</v>
      </c>
    </row>
    <row r="13" ht="50.25" customHeight="1">
      <c r="A13" s="97">
        <v>5</v>
      </c>
      <c r="B13" s="98" t="s">
        <v>44</v>
      </c>
      <c r="C13" s="99" t="s">
        <v>45</v>
      </c>
      <c r="D13" s="103">
        <f>D8*14</f>
        <v>80828.580000000002</v>
      </c>
    </row>
    <row r="14" ht="3" customHeight="1">
      <c r="A14" s="104"/>
      <c r="B14" s="101"/>
      <c r="C14" s="99"/>
      <c r="D14" s="105"/>
    </row>
    <row r="15" ht="48">
      <c r="A15" s="106">
        <v>6</v>
      </c>
      <c r="B15" s="98" t="s">
        <v>46</v>
      </c>
      <c r="C15" s="99" t="s">
        <v>47</v>
      </c>
      <c r="D15" s="103">
        <f>D8*5</f>
        <v>28867.350000000002</v>
      </c>
    </row>
    <row r="16" ht="24">
      <c r="A16" s="106">
        <v>7</v>
      </c>
      <c r="B16" s="107" t="s">
        <v>48</v>
      </c>
      <c r="C16" s="102" t="s">
        <v>49</v>
      </c>
      <c r="D16" s="103">
        <f>D8*13</f>
        <v>75055.110000000001</v>
      </c>
    </row>
    <row r="17" ht="36">
      <c r="A17" s="108">
        <v>8</v>
      </c>
      <c r="B17" s="109" t="s">
        <v>27</v>
      </c>
      <c r="C17" s="109" t="s">
        <v>50</v>
      </c>
      <c r="D17" s="110">
        <f>SUM(D9,D11:D16)</f>
        <v>311767.38</v>
      </c>
    </row>
    <row r="18" ht="15" customHeight="1">
      <c r="A18" s="89" t="s">
        <v>51</v>
      </c>
      <c r="B18" s="89"/>
      <c r="C18" s="89"/>
      <c r="D18" s="111"/>
    </row>
    <row r="19">
      <c r="A19" s="104">
        <v>9</v>
      </c>
      <c r="B19" s="101" t="s">
        <v>52</v>
      </c>
      <c r="C19" s="112" t="s">
        <v>53</v>
      </c>
      <c r="D19" s="111">
        <f>SUM(D17)*70%</f>
        <v>218237.166</v>
      </c>
    </row>
    <row r="20" ht="48">
      <c r="A20" s="104">
        <v>10</v>
      </c>
      <c r="B20" s="101" t="s">
        <v>54</v>
      </c>
      <c r="C20" s="113" t="s">
        <v>55</v>
      </c>
      <c r="D20" s="111">
        <f>SUM(D17)*80%</f>
        <v>249413.90400000001</v>
      </c>
    </row>
    <row r="21" s="88" customFormat="1" ht="14.25">
      <c r="A21" s="114">
        <v>11</v>
      </c>
      <c r="B21" s="115" t="s">
        <v>56</v>
      </c>
      <c r="C21" s="116" t="s">
        <v>57</v>
      </c>
      <c r="D21" s="117">
        <f>SUM(D17,D19,D20)</f>
        <v>779418.44999999995</v>
      </c>
    </row>
    <row r="22" s="88" customFormat="1" ht="14.25">
      <c r="A22" s="118">
        <v>12</v>
      </c>
      <c r="B22" s="115" t="s">
        <v>58</v>
      </c>
      <c r="C22" s="116" t="s">
        <v>59</v>
      </c>
      <c r="D22" s="117">
        <f>SUM(D21)/12</f>
        <v>64951.537499999999</v>
      </c>
    </row>
    <row r="23">
      <c r="A23" s="104"/>
      <c r="B23" s="119"/>
      <c r="C23" s="120"/>
      <c r="D23" s="111"/>
    </row>
    <row r="24" ht="44.25" customHeight="1">
      <c r="A24" s="91">
        <v>13</v>
      </c>
      <c r="B24" s="121" t="s">
        <v>60</v>
      </c>
      <c r="C24" s="122" t="s">
        <v>61</v>
      </c>
      <c r="D24" s="111">
        <f>D22</f>
        <v>64951.537499999999</v>
      </c>
    </row>
    <row r="25" ht="48">
      <c r="A25" s="91">
        <v>14</v>
      </c>
      <c r="B25" s="101" t="s">
        <v>62</v>
      </c>
      <c r="C25" s="101" t="s">
        <v>63</v>
      </c>
      <c r="D25" s="111">
        <f>D8*4.5*2.5</f>
        <v>64951.537500000006</v>
      </c>
    </row>
    <row r="26" ht="36">
      <c r="A26" s="123">
        <v>15</v>
      </c>
      <c r="B26" s="124" t="s">
        <v>64</v>
      </c>
      <c r="C26" s="124" t="s">
        <v>65</v>
      </c>
      <c r="D26" s="125">
        <f>SUM(D21,D23,D25+D24)</f>
        <v>909321.52499999991</v>
      </c>
    </row>
    <row r="27">
      <c r="A27" s="126"/>
      <c r="B27" s="127"/>
      <c r="C27" s="128"/>
      <c r="D27" s="129"/>
      <c r="E27" s="130"/>
    </row>
    <row r="28" ht="24">
      <c r="A28" s="123">
        <v>16</v>
      </c>
      <c r="B28" s="124" t="s">
        <v>66</v>
      </c>
      <c r="C28" s="124" t="s">
        <v>67</v>
      </c>
      <c r="D28" s="125">
        <f>D26+D27</f>
        <v>909321.52499999991</v>
      </c>
      <c r="E28" s="130"/>
    </row>
    <row r="29">
      <c r="A29" s="104">
        <v>17</v>
      </c>
      <c r="B29" s="101" t="s">
        <v>68</v>
      </c>
      <c r="C29" s="112" t="s">
        <v>69</v>
      </c>
      <c r="D29" s="131">
        <f>SUM(D28)/12</f>
        <v>75776.793749999997</v>
      </c>
    </row>
    <row r="30">
      <c r="A30" s="132">
        <v>18</v>
      </c>
      <c r="B30" s="101" t="s">
        <v>70</v>
      </c>
      <c r="C30" s="95"/>
      <c r="D30" s="133">
        <v>1</v>
      </c>
    </row>
    <row r="31">
      <c r="A31" s="134">
        <v>19</v>
      </c>
      <c r="B31" s="135" t="s">
        <v>71</v>
      </c>
      <c r="C31" s="136" t="s">
        <v>72</v>
      </c>
      <c r="D31" s="137">
        <f>D28*D30</f>
        <v>909321.52499999991</v>
      </c>
    </row>
    <row r="33" ht="31.5" customHeight="1">
      <c r="A33" s="138" t="s">
        <v>73</v>
      </c>
      <c r="B33" s="138"/>
      <c r="C33" s="139"/>
      <c r="D33" s="140">
        <f>D31*30.2%</f>
        <v>274615.10054999997</v>
      </c>
    </row>
    <row r="34">
      <c r="A34" s="139" t="s">
        <v>74</v>
      </c>
      <c r="B34" s="141"/>
      <c r="C34" s="139"/>
      <c r="D34" s="140">
        <f>D31+D33</f>
        <v>1183936.62555</v>
      </c>
    </row>
  </sheetData>
  <mergeCells count="11">
    <mergeCell ref="C1:D1"/>
    <mergeCell ref="A2:D2"/>
    <mergeCell ref="A3:D3"/>
    <mergeCell ref="A5:A6"/>
    <mergeCell ref="B5:B6"/>
    <mergeCell ref="C5:C6"/>
    <mergeCell ref="D5:D6"/>
    <mergeCell ref="A7:C7"/>
    <mergeCell ref="A10:C10"/>
    <mergeCell ref="A18:C18"/>
    <mergeCell ref="A33:B33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Ruler="1" view="pageBreakPreview" zoomScale="98" workbookViewId="0">
      <selection activeCell="C11" activeCellId="0" sqref="C11"/>
    </sheetView>
  </sheetViews>
  <sheetFormatPr defaultRowHeight="14.25"/>
  <cols>
    <col customWidth="1" min="1" max="1" width="25.7109375"/>
    <col customWidth="1" min="2" max="2" width="15.7109375"/>
    <col customWidth="1" min="3" max="3" width="14.42578125"/>
    <col customWidth="1" min="4" max="4" width="20.85546875"/>
  </cols>
  <sheetData>
    <row r="1">
      <c r="D1" s="142" t="s">
        <v>75</v>
      </c>
      <c r="E1" s="142"/>
    </row>
    <row r="2">
      <c r="D2" s="142"/>
      <c r="E2" s="142"/>
    </row>
    <row r="3" ht="44.25" customHeight="1">
      <c r="A3" s="143" t="s">
        <v>8</v>
      </c>
      <c r="B3" s="143"/>
      <c r="C3" s="143"/>
      <c r="D3" s="143"/>
      <c r="E3" s="143"/>
    </row>
    <row r="4">
      <c r="A4" s="143"/>
      <c r="B4" s="143"/>
      <c r="C4" s="143"/>
      <c r="D4" s="143"/>
      <c r="E4" s="143"/>
    </row>
    <row r="5">
      <c r="A5" s="143"/>
      <c r="B5" s="143"/>
      <c r="C5" s="143"/>
      <c r="D5" s="143"/>
      <c r="E5" s="143"/>
    </row>
    <row r="6">
      <c r="A6" s="144" t="s">
        <v>76</v>
      </c>
      <c r="B6" s="144"/>
      <c r="C6" s="144"/>
      <c r="D6" s="144"/>
      <c r="E6" s="144"/>
    </row>
    <row r="7">
      <c r="A7" s="145"/>
      <c r="B7" s="144"/>
      <c r="C7" s="144"/>
      <c r="D7" s="144"/>
      <c r="E7" s="144"/>
    </row>
    <row r="8" ht="69" customHeight="1">
      <c r="A8" s="146" t="s">
        <v>77</v>
      </c>
      <c r="B8" s="146" t="s">
        <v>78</v>
      </c>
      <c r="C8" s="146" t="s">
        <v>79</v>
      </c>
      <c r="D8" s="146" t="s">
        <v>80</v>
      </c>
      <c r="E8" s="147"/>
    </row>
    <row r="9">
      <c r="A9" s="148" t="s">
        <v>81</v>
      </c>
      <c r="B9" s="149">
        <v>19900</v>
      </c>
      <c r="C9" s="150"/>
      <c r="D9" s="150">
        <f>1+C9</f>
        <v>1</v>
      </c>
      <c r="E9" s="147"/>
    </row>
    <row r="10">
      <c r="A10" s="148" t="s">
        <v>82</v>
      </c>
      <c r="B10" s="149">
        <v>1493</v>
      </c>
      <c r="C10" s="150"/>
      <c r="D10" s="150">
        <v>1</v>
      </c>
      <c r="E10" s="147"/>
    </row>
    <row r="11">
      <c r="A11" s="148" t="s">
        <v>83</v>
      </c>
      <c r="B11" s="149">
        <v>1500</v>
      </c>
      <c r="C11" s="150">
        <f>B12/B11</f>
        <v>0.23333333333333334</v>
      </c>
      <c r="D11" s="150">
        <f>1+C11</f>
        <v>1.2333333333333334</v>
      </c>
      <c r="E11" s="147"/>
    </row>
    <row r="12" ht="25.5">
      <c r="A12" s="151" t="s">
        <v>84</v>
      </c>
      <c r="B12" s="152">
        <v>350</v>
      </c>
      <c r="C12" s="153"/>
      <c r="D12" s="153"/>
      <c r="E12" s="147"/>
    </row>
    <row r="13">
      <c r="A13" s="148" t="s">
        <v>85</v>
      </c>
      <c r="B13" s="154">
        <v>1281</v>
      </c>
      <c r="C13" s="150"/>
      <c r="D13" s="150">
        <v>1</v>
      </c>
      <c r="E13" s="147"/>
    </row>
    <row r="14">
      <c r="A14" s="148" t="s">
        <v>86</v>
      </c>
      <c r="B14" s="154">
        <v>1488</v>
      </c>
      <c r="C14" s="150">
        <f>B15/B14</f>
        <v>0.31854838709677419</v>
      </c>
      <c r="D14" s="150">
        <f>1+C14</f>
        <v>1.3185483870967742</v>
      </c>
      <c r="E14" s="147"/>
    </row>
    <row r="15" ht="25.5">
      <c r="A15" s="151" t="s">
        <v>84</v>
      </c>
      <c r="B15" s="152">
        <v>474</v>
      </c>
      <c r="C15" s="153"/>
      <c r="D15" s="153"/>
      <c r="E15" s="147"/>
    </row>
    <row r="16">
      <c r="A16" s="148" t="s">
        <v>87</v>
      </c>
      <c r="B16" s="149">
        <v>1387</v>
      </c>
      <c r="C16" s="150"/>
      <c r="D16" s="150">
        <v>1</v>
      </c>
      <c r="E16" s="147"/>
    </row>
    <row r="17">
      <c r="A17" s="148" t="s">
        <v>88</v>
      </c>
      <c r="B17" s="149">
        <v>1430</v>
      </c>
      <c r="C17" s="150"/>
      <c r="D17" s="150">
        <v>1</v>
      </c>
      <c r="E17" s="147"/>
    </row>
    <row r="18">
      <c r="A18" s="8"/>
      <c r="B18" s="155">
        <f>B9+B10+B11+B13+B14+B16+B17</f>
        <v>28479</v>
      </c>
      <c r="C18" s="8"/>
      <c r="D18" s="8"/>
      <c r="E18" s="8"/>
    </row>
  </sheetData>
  <mergeCells count="3">
    <mergeCell ref="D1:E1"/>
    <mergeCell ref="A3:E3"/>
    <mergeCell ref="A6:E7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NachSvBudPlan</cp:lastModifiedBy>
  <cp:revision>1</cp:revision>
  <dcterms:created xsi:type="dcterms:W3CDTF">2006-09-28T05:33:49Z</dcterms:created>
  <dcterms:modified xsi:type="dcterms:W3CDTF">2025-11-13T11:35:16Z</dcterms:modified>
</cp:coreProperties>
</file>